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800" windowHeight="11865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C51" i="2"/>
  <c r="D62" l="1"/>
  <c r="E62"/>
  <c r="C62"/>
  <c r="E63"/>
  <c r="D63"/>
  <c r="C63"/>
  <c r="C64"/>
  <c r="E58"/>
  <c r="D58"/>
  <c r="C58"/>
  <c r="E57"/>
  <c r="D57"/>
  <c r="C57"/>
  <c r="E56"/>
  <c r="D56"/>
  <c r="C56"/>
  <c r="E55"/>
  <c r="D55"/>
  <c r="C55"/>
  <c r="E53"/>
  <c r="D53"/>
  <c r="D51"/>
  <c r="E50"/>
  <c r="D50"/>
  <c r="C49"/>
  <c r="E48"/>
  <c r="D48"/>
  <c r="C48"/>
  <c r="C47"/>
  <c r="D52" l="1"/>
  <c r="C40"/>
  <c r="C44"/>
  <c r="E51"/>
  <c r="E44" s="1"/>
  <c r="E52"/>
  <c r="C53"/>
  <c r="E16"/>
  <c r="D16"/>
  <c r="C16"/>
  <c r="D44"/>
  <c r="E39" l="1"/>
  <c r="E37" s="1"/>
  <c r="E15" s="1"/>
  <c r="D39"/>
  <c r="D37" s="1"/>
  <c r="D15" s="1"/>
  <c r="C52" l="1"/>
  <c r="C39" l="1"/>
  <c r="C37" s="1"/>
  <c r="C15" s="1"/>
</calcChain>
</file>

<file path=xl/sharedStrings.xml><?xml version="1.0" encoding="utf-8"?>
<sst xmlns="http://schemas.openxmlformats.org/spreadsheetml/2006/main" count="106" uniqueCount="106">
  <si>
    <t>Плата за негативное воздействие на окружающую среду</t>
  </si>
  <si>
    <t>1 01 02000 01 0000 110</t>
  </si>
  <si>
    <t>Код бюджетной классификации</t>
  </si>
  <si>
    <t>Единый сельскохозяйственный налог</t>
  </si>
  <si>
    <t>Налог, взимаемый в виде стоимости патента в связи с применением упрощенной системы налогообложения</t>
  </si>
  <si>
    <t>1 08 03010 01 0000 110</t>
  </si>
  <si>
    <t>Государственная пошлина по делам, рассматриваемым в судах общей юрисдикции, мировыми судьями (за исключением  Верховного Суда Российской Федерации)</t>
  </si>
  <si>
    <t>1 12 01000 01 0000 120</t>
  </si>
  <si>
    <t>1 16 00000 00 0000 140</t>
  </si>
  <si>
    <t>1 03 00000 01 0000 110</t>
  </si>
  <si>
    <t>Штрафы, санкции, возмещение ущерба</t>
  </si>
  <si>
    <t>1 05 01010 01 0000 110</t>
  </si>
  <si>
    <t>1 05 03010 01 0000 110</t>
  </si>
  <si>
    <t>Налог на доходы физических лиц</t>
  </si>
  <si>
    <t>Акцизы на нефтепродукты</t>
  </si>
  <si>
    <t>Налог, взимаемый в связи с применением упрощенной системы налогообложения</t>
  </si>
  <si>
    <t>ВСЕГО  ДОХОДОВ</t>
  </si>
  <si>
    <t>1 05 04020 02 0000 110</t>
  </si>
  <si>
    <t>БЕЗВОЗМЕЗДНЫЕ ПОСТУПЛЕНИЯ</t>
  </si>
  <si>
    <t>НАЛОГОВЫЕ И НЕНАЛОГОВЫЕ ДОХОДЫ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</si>
  <si>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</si>
  <si>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</si>
  <si>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</si>
  <si>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</si>
  <si>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2 02 20000 00 0000 000</t>
  </si>
  <si>
    <t>Субсидии бюджетам бюджетной системы Российской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</si>
  <si>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</si>
  <si>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</si>
  <si>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</si>
  <si>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2 02 40000 00 0000 150</t>
  </si>
  <si>
    <t>Межбюджетные трансферты</t>
  </si>
  <si>
    <t>Субсидии бюджетам муниципальных районов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</si>
  <si>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1 00 00000 00 0000 000</t>
  </si>
  <si>
    <t>Наименование</t>
  </si>
  <si>
    <t xml:space="preserve"> 8 50 00000 00 0000 000</t>
  </si>
  <si>
    <t>2 00 00000 00 0000 000</t>
  </si>
  <si>
    <t>Единая субвенция бюджетам муниципальных районов из бюджета субъекта Российской Федерации</t>
  </si>
  <si>
    <t>1 11 09044 14 0000 120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</si>
  <si>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</si>
  <si>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1 11 05074 14 0000 120</t>
  </si>
  <si>
    <t>Доходы от сдачи в аренду имущества, составляющего казну муниципальных округов (за исключением земельных участков)</t>
  </si>
  <si>
    <t>1 11 05012 14 0000 120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</si>
  <si>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</si>
  <si>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1 11 05024 14 0000 120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</si>
  <si>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</si>
  <si>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1 13 00000 14 0000 000</t>
  </si>
  <si>
    <t>Доходы от оказания платных услуг (работ) и компенсации затрат бюджетов муниципальных округов</t>
  </si>
  <si>
    <t>1 14 02043 14 0000 410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</si>
  <si>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</si>
  <si>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1 14 06012 14 0000 430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</si>
  <si>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</si>
  <si>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1 14 06312 14 0000 430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</si>
  <si>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</si>
  <si>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>1 06 01020 14 0000 110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</si>
  <si>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</si>
  <si>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1 06 06032 14 0000 110</t>
  </si>
  <si>
    <t>Земельный налог с организаций, обладающих земельным участком, расположенным в границах муниципальных округов</t>
  </si>
  <si>
    <t>1 06 06042 14 0000 110</t>
  </si>
  <si>
    <t>Земельный налог с физических лиц, обладающих земельным участком, расположенным в границах муниципальных округов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</si>
  <si>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</si>
  <si>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2 02 15001 14 0000 150</t>
  </si>
  <si>
    <t>2 02 15002 14 0000 150</t>
  </si>
  <si>
    <t>Дотации бюджетам муниципальных округов на поддержку мер по обеспечению сбалансированности бюджетов</t>
  </si>
  <si>
    <t>2 02 19999 14 0000 150</t>
  </si>
  <si>
    <t>Прочие дотации бюджетам муниципальных округов</t>
  </si>
  <si>
    <t>2 02 35118 14 0000 150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</si>
  <si>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</si>
  <si>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2 02 25299 14 0000 150</t>
  </si>
  <si>
    <t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</si>
  <si>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2 02 30024 14 0000 150</t>
  </si>
  <si>
    <t>Субвенции бюджетам муниципальных округов на выполнение передаваемых полномочий субъектов Российской Федерации</t>
  </si>
  <si>
    <t>2 02 29999 14 0000 150</t>
  </si>
  <si>
    <t>Прочие субсидии бюджетам муниципальных округов</t>
  </si>
  <si>
    <t>2 02 27576 14 0000 150</t>
  </si>
  <si>
    <t>Субсидии бюджетам муниципальных округов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</si>
  <si>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2 02 25555 14 0000 150</t>
  </si>
  <si>
    <t>Субсидии бюджетам муниципальных округов на реализацию программ формирования современной городской среды</t>
  </si>
  <si>
    <t>2 02 45303 14 0000 150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</si>
  <si>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</si>
  <si>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2 02 25519 14 0000 150</t>
  </si>
  <si>
    <t>Субсидии бюджетам муниципальных округов на поддержку отрасли культуры</t>
  </si>
  <si>
    <t>2 02 30029 14 0000 150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</si>
  <si>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</si>
  <si>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2 02 35082 14 0000 150</t>
  </si>
  <si>
    <t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</si>
  <si>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2 02 35930 14 0000 150</t>
  </si>
  <si>
    <t>Субвенции бюджетам муниципальных округов на государственную регистрацию актов гражданского состояния</t>
  </si>
  <si>
    <t>2 02 35304 14 0000 150</t>
  </si>
  <si>
    <t>Субвенции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</si>
  <si>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2 02 39999 14 0000 150</t>
  </si>
  <si>
    <t>Прочие субвенции бюджетам муниципальных округов</t>
  </si>
  <si>
    <t>Доходы бюджета Кавалеровского муниципального округа по кодам видов (подвидов доходов) на 2023 год и плановый период 2024 и 2025 годов</t>
  </si>
  <si>
    <t>2023 год</t>
  </si>
  <si>
    <t>2024 год</t>
  </si>
  <si>
    <t>2025 год</t>
  </si>
  <si>
    <t>(рублей)</t>
  </si>
  <si>
    <t>Объем доходов</t>
  </si>
  <si>
    <t>2 02 25491 14 0000 150</t>
  </si>
  <si>
    <t>2 02 35120 14 0000 150</t>
  </si>
  <si>
    <t>2 02 36900 14 0000 150</t>
  </si>
  <si>
    <t>Прочие неналоговые доходы бюджетов муниципальных округов</t>
  </si>
  <si>
    <t>1 17 05040 14 0000 180</t>
  </si>
  <si>
    <t>2 02 25750 14 0000 150</t>
  </si>
  <si>
    <t>Субсидии бюджетам муниципальных округов на реализацию мероприятий по модернизации школьных систем образования</t>
  </si>
  <si>
    <t>2 02 45179 14 0000 150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</si>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</sst>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#,##0.00000_р_."/>
    <numFmt numFmtId="166" formatCode="#,##0.00000"/>
    <numFmt numFmtId="167" formatCode="#,##0.00_р_."/>
  </numFmts>
  <fonts count="12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color indexed="8"/>
      <name val="Times New Roman"/>
      <family val="1"/>
      <charset val="204"/>
    </font>
    <font>
      <sz val="11"/>
      <color indexed="8"/>
      <name val="Arial Cyr"/>
      <charset val="204"/>
    </font>
    <font>
      <b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Arial Cyr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Arial Cy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4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7" fillId="0" borderId="1" xfId="0" applyFont="1" applyBorder="1"/>
    <xf numFmtId="0" fontId="6" fillId="0" borderId="1" xfId="0" applyFont="1" applyBorder="1" applyAlignment="1">
      <alignment horizontal="left" vertical="center" wrapText="1"/>
    </xf>
    <xf numFmtId="0" fontId="7" fillId="0" borderId="0" xfId="0" applyFont="1"/>
    <xf numFmtId="166" fontId="7" fillId="0" borderId="0" xfId="0" applyNumberFormat="1" applyFont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top" wrapText="1"/>
    </xf>
    <xf numFmtId="166" fontId="4" fillId="0" borderId="0" xfId="0" applyNumberFormat="1" applyFont="1"/>
    <xf numFmtId="166" fontId="9" fillId="0" borderId="0" xfId="0" applyNumberFormat="1" applyFont="1"/>
    <xf numFmtId="49" fontId="6" fillId="0" borderId="1" xfId="0" applyNumberFormat="1" applyFont="1" applyBorder="1" applyAlignment="1">
      <alignment horizontal="center" vertical="center" wrapText="1"/>
    </xf>
    <xf numFmtId="164" fontId="4" fillId="0" borderId="0" xfId="1" applyNumberFormat="1" applyFont="1"/>
    <xf numFmtId="164" fontId="3" fillId="0" borderId="0" xfId="1" applyNumberFormat="1" applyFont="1"/>
    <xf numFmtId="164" fontId="6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7" fillId="0" borderId="1" xfId="1" applyNumberFormat="1" applyFont="1" applyBorder="1"/>
    <xf numFmtId="164" fontId="6" fillId="2" borderId="1" xfId="0" applyNumberFormat="1" applyFont="1" applyFill="1" applyBorder="1" applyAlignment="1">
      <alignment horizontal="center" vertical="center" wrapText="1"/>
    </xf>
    <xf numFmtId="167" fontId="8" fillId="0" borderId="1" xfId="0" applyNumberFormat="1" applyFont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 vertical="center" wrapText="1"/>
    </xf>
    <xf numFmtId="167" fontId="7" fillId="0" borderId="1" xfId="0" applyNumberFormat="1" applyFont="1" applyBorder="1"/>
    <xf numFmtId="167" fontId="6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164" fontId="6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top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justify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wrapText="1"/>
    </xf>
    <xf numFmtId="164" fontId="11" fillId="0" borderId="0" xfId="1" applyFont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165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 shrinkToFi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4</xdr:col>
      <xdr:colOff>771525</xdr:colOff>
      <xdr:row>6</xdr:row>
      <xdr:rowOff>133350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5543550" y="57150"/>
          <a:ext cx="19621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Приложение  2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к  решению 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Думы  Кавалеровского муниципального  округа  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от 31.07.2023 № 71-НПА </a:t>
          </a:r>
          <a:endParaRPr lang="ru-RU" sz="1100" b="0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vo.garant.ru/document/redirect/72594406/1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4"/>
  <sheetViews>
    <sheetView tabSelected="1" view="pageBreakPreview" zoomScaleNormal="100" zoomScaleSheetLayoutView="100" workbookViewId="0">
      <selection activeCell="B5" sqref="B5"/>
    </sheetView>
  </sheetViews>
  <sheetFormatPr defaultColWidth="9.140625" defaultRowHeight="14.25"/>
  <cols>
    <col min="1" max="1" width="24" style="1" customWidth="1"/>
    <col min="2" max="2" width="41.42578125" style="2" customWidth="1"/>
    <col min="3" max="3" width="19.28515625" style="16" customWidth="1"/>
    <col min="4" max="4" width="17.85546875" style="1" customWidth="1"/>
    <col min="5" max="5" width="18.7109375" style="1" customWidth="1"/>
    <col min="6" max="6" width="16.140625" style="1" bestFit="1" customWidth="1"/>
    <col min="7" max="16384" width="9.140625" style="1"/>
  </cols>
  <sheetData>
    <row r="1" spans="1:6" ht="4.5" customHeight="1"/>
    <row r="2" spans="1:6" hidden="1"/>
    <row r="4" spans="1:6" ht="15.75">
      <c r="D4" s="39"/>
      <c r="E4" s="40"/>
    </row>
    <row r="5" spans="1:6" ht="15.75">
      <c r="D5" s="39"/>
      <c r="E5" s="40"/>
    </row>
    <row r="6" spans="1:6" ht="15.75">
      <c r="D6" s="39"/>
      <c r="E6" s="40"/>
    </row>
    <row r="7" spans="1:6" ht="15.75">
      <c r="D7" s="39"/>
      <c r="E7" s="40"/>
    </row>
    <row r="8" spans="1:6" ht="15.75">
      <c r="D8" s="39"/>
      <c r="E8" s="40"/>
    </row>
    <row r="9" spans="1:6" ht="15.75">
      <c r="D9" s="4"/>
      <c r="E9" s="5"/>
    </row>
    <row r="10" spans="1:6" ht="36" customHeight="1">
      <c r="A10" s="43" t="s">
        <v>91</v>
      </c>
      <c r="B10" s="43"/>
      <c r="C10" s="43"/>
      <c r="D10" s="43"/>
      <c r="E10" s="43"/>
    </row>
    <row r="11" spans="1:6" ht="0.75" customHeight="1">
      <c r="B11" s="3"/>
      <c r="C11" s="17"/>
    </row>
    <row r="12" spans="1:6" ht="15.75" customHeight="1">
      <c r="B12" s="3"/>
      <c r="C12" s="17"/>
      <c r="E12" s="37" t="s">
        <v>95</v>
      </c>
    </row>
    <row r="13" spans="1:6" s="8" customFormat="1" ht="39" customHeight="1">
      <c r="A13" s="42" t="s">
        <v>2</v>
      </c>
      <c r="B13" s="42" t="s">
        <v>33</v>
      </c>
      <c r="C13" s="41" t="s">
        <v>96</v>
      </c>
      <c r="D13" s="41"/>
      <c r="E13" s="41"/>
    </row>
    <row r="14" spans="1:6" s="8" customFormat="1" ht="39" customHeight="1">
      <c r="A14" s="42"/>
      <c r="B14" s="42"/>
      <c r="C14" s="18" t="s">
        <v>92</v>
      </c>
      <c r="D14" s="15" t="s">
        <v>93</v>
      </c>
      <c r="E14" s="15" t="s">
        <v>94</v>
      </c>
    </row>
    <row r="15" spans="1:6" s="8" customFormat="1" ht="21.75" customHeight="1">
      <c r="A15" s="7" t="s">
        <v>34</v>
      </c>
      <c r="B15" s="33" t="s">
        <v>16</v>
      </c>
      <c r="C15" s="19">
        <f>C16+C37</f>
        <v>1125210462.3899999</v>
      </c>
      <c r="D15" s="22">
        <f>D16+D37</f>
        <v>1055787695.05</v>
      </c>
      <c r="E15" s="22">
        <f>E16+E37</f>
        <v>1156377412.9299998</v>
      </c>
      <c r="F15" s="9"/>
    </row>
    <row r="16" spans="1:6" s="8" customFormat="1" ht="32.25" customHeight="1">
      <c r="A16" s="10" t="s">
        <v>32</v>
      </c>
      <c r="B16" s="7" t="s">
        <v>19</v>
      </c>
      <c r="C16" s="18">
        <f>C17+C18+C19+C20++C21+C22+C23+C24+C25+C26+C27+C28+C29+C30+C31+C32+C33+C34+C35+C36</f>
        <v>228315000</v>
      </c>
      <c r="D16" s="18">
        <f>D17+D18+D19+D20++D21+D22+D23+D24+D25+D26+D27+D28+D29+D30+D31+D32+D33+D34+D35+D36</f>
        <v>234255000</v>
      </c>
      <c r="E16" s="18">
        <f>E17+E18+E19+E20++E21+E22+E23+E24+E25+E26+E27+E28+E29+E30+E31+E32+E33+E34+E35+E36</f>
        <v>243610000</v>
      </c>
      <c r="F16" s="9"/>
    </row>
    <row r="17" spans="1:5" s="8" customFormat="1" ht="25.5" customHeight="1">
      <c r="A17" s="10" t="s">
        <v>1</v>
      </c>
      <c r="B17" s="7" t="s">
        <v>13</v>
      </c>
      <c r="C17" s="18">
        <v>173000000</v>
      </c>
      <c r="D17" s="23">
        <v>178200000</v>
      </c>
      <c r="E17" s="23">
        <v>187110000</v>
      </c>
    </row>
    <row r="18" spans="1:5" s="8" customFormat="1" ht="20.25" customHeight="1">
      <c r="A18" s="10" t="s">
        <v>9</v>
      </c>
      <c r="B18" s="11" t="s">
        <v>14</v>
      </c>
      <c r="C18" s="18">
        <v>16300000</v>
      </c>
      <c r="D18" s="23">
        <v>16300000</v>
      </c>
      <c r="E18" s="23">
        <v>16300000</v>
      </c>
    </row>
    <row r="19" spans="1:5" s="8" customFormat="1" ht="45.75" customHeight="1">
      <c r="A19" s="10" t="s">
        <v>11</v>
      </c>
      <c r="B19" s="11" t="s">
        <v>15</v>
      </c>
      <c r="C19" s="18">
        <v>1800000</v>
      </c>
      <c r="D19" s="23">
        <v>1900000</v>
      </c>
      <c r="E19" s="23">
        <v>2000000</v>
      </c>
    </row>
    <row r="20" spans="1:5" s="8" customFormat="1" ht="23.25" customHeight="1">
      <c r="A20" s="10" t="s">
        <v>12</v>
      </c>
      <c r="B20" s="11" t="s">
        <v>3</v>
      </c>
      <c r="C20" s="18">
        <v>16000</v>
      </c>
      <c r="D20" s="23">
        <v>17000</v>
      </c>
      <c r="E20" s="23">
        <v>17000</v>
      </c>
    </row>
    <row r="21" spans="1:5" s="8" customFormat="1" ht="54.75" customHeight="1">
      <c r="A21" s="10" t="s">
        <v>17</v>
      </c>
      <c r="B21" s="11" t="s">
        <v>4</v>
      </c>
      <c r="C21" s="18">
        <v>7635000</v>
      </c>
      <c r="D21" s="23">
        <v>7880000</v>
      </c>
      <c r="E21" s="23">
        <v>8150000</v>
      </c>
    </row>
    <row r="22" spans="1:5" s="8" customFormat="1" ht="84" customHeight="1">
      <c r="A22" s="26" t="s">
        <v>53</v>
      </c>
      <c r="B22" s="11" t="s">
        <v>54</v>
      </c>
      <c r="C22" s="18">
        <v>3920000</v>
      </c>
      <c r="D22" s="23">
        <v>3930000</v>
      </c>
      <c r="E22" s="23">
        <v>3940000</v>
      </c>
    </row>
    <row r="23" spans="1:5" s="8" customFormat="1" ht="64.5" customHeight="1">
      <c r="A23" s="26" t="s">
        <v>55</v>
      </c>
      <c r="B23" s="11" t="s">
        <v>56</v>
      </c>
      <c r="C23" s="18">
        <v>2200000</v>
      </c>
      <c r="D23" s="23">
        <v>2200000</v>
      </c>
      <c r="E23" s="23">
        <v>2200000</v>
      </c>
    </row>
    <row r="24" spans="1:5" s="8" customFormat="1" ht="64.5" customHeight="1">
      <c r="A24" s="26" t="s">
        <v>57</v>
      </c>
      <c r="B24" s="11" t="s">
        <v>58</v>
      </c>
      <c r="C24" s="18">
        <v>3750000</v>
      </c>
      <c r="D24" s="23">
        <v>3770000</v>
      </c>
      <c r="E24" s="23">
        <v>3770000</v>
      </c>
    </row>
    <row r="25" spans="1:5" s="8" customFormat="1" ht="80.25" customHeight="1">
      <c r="A25" s="10" t="s">
        <v>5</v>
      </c>
      <c r="B25" s="11" t="s">
        <v>6</v>
      </c>
      <c r="C25" s="18">
        <v>3900000</v>
      </c>
      <c r="D25" s="23">
        <v>3900000</v>
      </c>
      <c r="E25" s="23">
        <v>3900000</v>
      </c>
    </row>
    <row r="26" spans="1:5" s="8" customFormat="1" ht="66.75" customHeight="1">
      <c r="A26" s="10" t="s">
        <v>39</v>
      </c>
      <c r="B26" s="28" t="s">
        <v>40</v>
      </c>
      <c r="C26" s="18">
        <v>1300000</v>
      </c>
      <c r="D26" s="23">
        <v>1300000</v>
      </c>
      <c r="E26" s="23">
        <v>1300000</v>
      </c>
    </row>
    <row r="27" spans="1:5" s="8" customFormat="1" ht="134.25" customHeight="1">
      <c r="A27" s="10" t="s">
        <v>37</v>
      </c>
      <c r="B27" s="28" t="s">
        <v>38</v>
      </c>
      <c r="C27" s="18">
        <v>3200000</v>
      </c>
      <c r="D27" s="23">
        <v>3500000</v>
      </c>
      <c r="E27" s="23">
        <v>3500000</v>
      </c>
    </row>
    <row r="28" spans="1:5" s="8" customFormat="1" ht="134.25" customHeight="1">
      <c r="A28" s="10" t="s">
        <v>41</v>
      </c>
      <c r="B28" s="28" t="s">
        <v>42</v>
      </c>
      <c r="C28" s="18">
        <v>4940000</v>
      </c>
      <c r="D28" s="23">
        <v>4940000</v>
      </c>
      <c r="E28" s="23">
        <v>4940000</v>
      </c>
    </row>
    <row r="29" spans="1:5" s="8" customFormat="1" ht="128.25" customHeight="1">
      <c r="A29" s="10" t="s">
        <v>43</v>
      </c>
      <c r="B29" s="34" t="s">
        <v>44</v>
      </c>
      <c r="C29" s="18">
        <v>1930000</v>
      </c>
      <c r="D29" s="23">
        <v>1930000</v>
      </c>
      <c r="E29" s="23">
        <v>1930000</v>
      </c>
    </row>
    <row r="30" spans="1:5" s="8" customFormat="1" ht="31.5" customHeight="1">
      <c r="A30" s="10" t="s">
        <v>7</v>
      </c>
      <c r="B30" s="11" t="s">
        <v>0</v>
      </c>
      <c r="C30" s="18">
        <v>150000</v>
      </c>
      <c r="D30" s="23">
        <v>150000</v>
      </c>
      <c r="E30" s="23">
        <v>150000</v>
      </c>
    </row>
    <row r="31" spans="1:5" s="8" customFormat="1" ht="47.25" customHeight="1">
      <c r="A31" s="10" t="s">
        <v>45</v>
      </c>
      <c r="B31" s="11" t="s">
        <v>46</v>
      </c>
      <c r="C31" s="18">
        <v>1828000</v>
      </c>
      <c r="D31" s="23">
        <v>1892000</v>
      </c>
      <c r="E31" s="23">
        <v>1957000</v>
      </c>
    </row>
    <row r="32" spans="1:5" s="8" customFormat="1" ht="100.5" customHeight="1">
      <c r="A32" s="10" t="s">
        <v>47</v>
      </c>
      <c r="B32" s="28" t="s">
        <v>48</v>
      </c>
      <c r="C32" s="18">
        <v>120000</v>
      </c>
      <c r="D32" s="23">
        <v>120000</v>
      </c>
      <c r="E32" s="23">
        <v>120000</v>
      </c>
    </row>
    <row r="33" spans="1:6" s="8" customFormat="1" ht="81" customHeight="1">
      <c r="A33" s="10" t="s">
        <v>49</v>
      </c>
      <c r="B33" s="28" t="s">
        <v>50</v>
      </c>
      <c r="C33" s="18">
        <v>100000</v>
      </c>
      <c r="D33" s="23">
        <v>100000</v>
      </c>
      <c r="E33" s="23">
        <v>100000</v>
      </c>
    </row>
    <row r="34" spans="1:6" s="8" customFormat="1" ht="143.25" customHeight="1">
      <c r="A34" s="10" t="s">
        <v>51</v>
      </c>
      <c r="B34" s="35" t="s">
        <v>52</v>
      </c>
      <c r="C34" s="18">
        <v>490000</v>
      </c>
      <c r="D34" s="23">
        <v>490000</v>
      </c>
      <c r="E34" s="23">
        <v>490000</v>
      </c>
    </row>
    <row r="35" spans="1:6" s="8" customFormat="1" ht="29.25" customHeight="1">
      <c r="A35" s="10" t="s">
        <v>8</v>
      </c>
      <c r="B35" s="11" t="s">
        <v>10</v>
      </c>
      <c r="C35" s="18">
        <v>1600000</v>
      </c>
      <c r="D35" s="23">
        <v>1600000</v>
      </c>
      <c r="E35" s="23">
        <v>1600000</v>
      </c>
    </row>
    <row r="36" spans="1:6" s="8" customFormat="1" ht="35.25" customHeight="1">
      <c r="A36" s="10" t="s">
        <v>101</v>
      </c>
      <c r="B36" s="11" t="s">
        <v>100</v>
      </c>
      <c r="C36" s="18">
        <v>136000</v>
      </c>
      <c r="D36" s="23">
        <v>136000</v>
      </c>
      <c r="E36" s="23">
        <v>136000</v>
      </c>
    </row>
    <row r="37" spans="1:6" s="8" customFormat="1" ht="38.25" customHeight="1">
      <c r="A37" s="29" t="s">
        <v>35</v>
      </c>
      <c r="B37" s="30" t="s">
        <v>18</v>
      </c>
      <c r="C37" s="31">
        <f>C39</f>
        <v>896895462.38999999</v>
      </c>
      <c r="D37" s="32">
        <f t="shared" ref="D37:E37" si="0">D39</f>
        <v>821532695.04999995</v>
      </c>
      <c r="E37" s="32">
        <f t="shared" si="0"/>
        <v>912767412.92999995</v>
      </c>
      <c r="F37" s="13"/>
    </row>
    <row r="38" spans="1:6" s="8" customFormat="1" ht="15.75" hidden="1">
      <c r="A38" s="6"/>
      <c r="B38" s="11"/>
      <c r="C38" s="20"/>
      <c r="D38" s="24"/>
      <c r="E38" s="24"/>
    </row>
    <row r="39" spans="1:6" s="8" customFormat="1" ht="47.25">
      <c r="A39" s="10" t="s">
        <v>20</v>
      </c>
      <c r="B39" s="11" t="s">
        <v>21</v>
      </c>
      <c r="C39" s="18">
        <f>C40+C44+C52+C62</f>
        <v>896895462.38999999</v>
      </c>
      <c r="D39" s="23">
        <f>D40+D44+D52+D62</f>
        <v>821532695.04999995</v>
      </c>
      <c r="E39" s="23">
        <f>E40+E44+E52+E62</f>
        <v>912767412.92999995</v>
      </c>
    </row>
    <row r="40" spans="1:6" s="8" customFormat="1" ht="31.5">
      <c r="A40" s="10" t="s">
        <v>22</v>
      </c>
      <c r="B40" s="11" t="s">
        <v>23</v>
      </c>
      <c r="C40" s="21">
        <f>C41+C42+C43</f>
        <v>362582069.19999999</v>
      </c>
      <c r="D40" s="23">
        <v>306347856</v>
      </c>
      <c r="E40" s="23">
        <v>306347856</v>
      </c>
    </row>
    <row r="41" spans="1:6" s="8" customFormat="1" ht="63">
      <c r="A41" s="10" t="s">
        <v>60</v>
      </c>
      <c r="B41" s="28" t="s">
        <v>59</v>
      </c>
      <c r="C41" s="21">
        <v>306347856</v>
      </c>
      <c r="D41" s="21">
        <v>306347856</v>
      </c>
      <c r="E41" s="21">
        <v>306347856</v>
      </c>
    </row>
    <row r="42" spans="1:6" s="8" customFormat="1" ht="63">
      <c r="A42" s="10" t="s">
        <v>61</v>
      </c>
      <c r="B42" s="28" t="s">
        <v>62</v>
      </c>
      <c r="C42" s="21">
        <v>15231213.199999999</v>
      </c>
      <c r="D42" s="27">
        <v>0</v>
      </c>
      <c r="E42" s="27">
        <v>0</v>
      </c>
    </row>
    <row r="43" spans="1:6" s="8" customFormat="1" ht="31.5">
      <c r="A43" s="10" t="s">
        <v>63</v>
      </c>
      <c r="B43" s="34" t="s">
        <v>64</v>
      </c>
      <c r="C43" s="21">
        <v>41003000</v>
      </c>
      <c r="D43" s="27">
        <v>0</v>
      </c>
      <c r="E43" s="27">
        <v>0</v>
      </c>
    </row>
    <row r="44" spans="1:6" s="8" customFormat="1" ht="47.25">
      <c r="A44" s="10" t="s">
        <v>24</v>
      </c>
      <c r="B44" s="11" t="s">
        <v>25</v>
      </c>
      <c r="C44" s="21">
        <f>SUM(C45:C51)</f>
        <v>87698099.029999986</v>
      </c>
      <c r="D44" s="25">
        <f>SUM(D45:D51)</f>
        <v>22580959.969999995</v>
      </c>
      <c r="E44" s="25">
        <f>SUM(E45:E51)</f>
        <v>89940872.129999995</v>
      </c>
      <c r="F44" s="14"/>
    </row>
    <row r="45" spans="1:6" s="8" customFormat="1" ht="111" customHeight="1">
      <c r="A45" s="11" t="s">
        <v>67</v>
      </c>
      <c r="B45" s="11" t="s">
        <v>68</v>
      </c>
      <c r="C45" s="21">
        <v>0</v>
      </c>
      <c r="D45" s="27">
        <v>697304.28</v>
      </c>
      <c r="E45" s="27">
        <v>0</v>
      </c>
    </row>
    <row r="46" spans="1:6" s="8" customFormat="1" ht="95.25" hidden="1" customHeight="1">
      <c r="A46" s="10" t="s">
        <v>97</v>
      </c>
      <c r="B46" s="12" t="s">
        <v>31</v>
      </c>
      <c r="C46" s="18">
        <v>0</v>
      </c>
      <c r="D46" s="23">
        <v>0</v>
      </c>
      <c r="E46" s="23">
        <v>0</v>
      </c>
    </row>
    <row r="47" spans="1:6" s="8" customFormat="1" ht="36" customHeight="1">
      <c r="A47" s="10" t="s">
        <v>79</v>
      </c>
      <c r="B47" s="12" t="s">
        <v>80</v>
      </c>
      <c r="C47" s="18">
        <f>1273913.69-132202.38</f>
        <v>1141711.31</v>
      </c>
      <c r="D47" s="27">
        <v>0</v>
      </c>
      <c r="E47" s="27">
        <v>0</v>
      </c>
    </row>
    <row r="48" spans="1:6" s="8" customFormat="1" ht="63.75" customHeight="1">
      <c r="A48" s="11" t="s">
        <v>75</v>
      </c>
      <c r="B48" s="11" t="s">
        <v>76</v>
      </c>
      <c r="C48" s="18">
        <f>7233163.68-62423.8</f>
        <v>7170739.8799999999</v>
      </c>
      <c r="D48" s="27">
        <f>7890664.91+86568.51</f>
        <v>7977233.4199999999</v>
      </c>
      <c r="E48" s="27">
        <f>7890664.91-7890664.91</f>
        <v>0</v>
      </c>
    </row>
    <row r="49" spans="1:6" s="8" customFormat="1" ht="63.75" customHeight="1">
      <c r="A49" s="10" t="s">
        <v>102</v>
      </c>
      <c r="B49" s="11" t="s">
        <v>103</v>
      </c>
      <c r="C49" s="18">
        <f>40594949.89</f>
        <v>40594949.890000001</v>
      </c>
      <c r="D49" s="27"/>
      <c r="E49" s="27"/>
    </row>
    <row r="50" spans="1:6" s="8" customFormat="1" ht="116.25" customHeight="1">
      <c r="A50" s="10" t="s">
        <v>73</v>
      </c>
      <c r="B50" s="11" t="s">
        <v>74</v>
      </c>
      <c r="C50" s="18">
        <v>0</v>
      </c>
      <c r="D50" s="27">
        <f>13952551.02-13952551.02</f>
        <v>0</v>
      </c>
      <c r="E50" s="27">
        <f>43961632.65+32072244.9</f>
        <v>76033877.549999997</v>
      </c>
    </row>
    <row r="51" spans="1:6" s="8" customFormat="1" ht="31.5">
      <c r="A51" s="36" t="s">
        <v>71</v>
      </c>
      <c r="B51" s="28" t="s">
        <v>72</v>
      </c>
      <c r="C51" s="21">
        <f>6051861.22+16976859.28+168005+229821.81+804375+170000000+3559775.64+6000000-170000000+5000000</f>
        <v>38790697.949999988</v>
      </c>
      <c r="D51" s="23">
        <f>13468801.95+168005+269615.32+27000000-27000000</f>
        <v>13906422.269999996</v>
      </c>
      <c r="E51" s="23">
        <f>13468801.95+168005+270187.63</f>
        <v>13906994.58</v>
      </c>
      <c r="F51" s="14"/>
    </row>
    <row r="52" spans="1:6" s="8" customFormat="1" ht="31.5">
      <c r="A52" s="38" t="s">
        <v>26</v>
      </c>
      <c r="B52" s="11" t="s">
        <v>27</v>
      </c>
      <c r="C52" s="21">
        <f>SUM(C53:C61)</f>
        <v>427587781.75999999</v>
      </c>
      <c r="D52" s="25">
        <f t="shared" ref="D52:E52" si="1">SUM(D53:D61)</f>
        <v>469317673.27999997</v>
      </c>
      <c r="E52" s="25">
        <f t="shared" si="1"/>
        <v>493192479</v>
      </c>
    </row>
    <row r="53" spans="1:6" s="8" customFormat="1" ht="68.25" customHeight="1">
      <c r="A53" s="38" t="s">
        <v>69</v>
      </c>
      <c r="B53" s="11" t="s">
        <v>70</v>
      </c>
      <c r="C53" s="21">
        <f>1165000+2566389.9+6791500+145887949+192590062+1211535+3387.08+550033.47+1229675.13+2407856+18371121.87+36783+25579163.31</f>
        <v>398390455.75999999</v>
      </c>
      <c r="D53" s="25">
        <f>1145000+6183715.65+6791500+155838872+206036012+1270123+3387.08+578139.03+353235.16+2522845+18371121.87+57380+26237303.52+876439.97</f>
        <v>426265074.27999997</v>
      </c>
      <c r="E53" s="25">
        <f>1145000+6183715.65+6791500+165238890+218930308+1318328+3387.08+601265.07+353235.16+2617455+18371121.87+79567+26921812.2+876439.97</f>
        <v>449432025</v>
      </c>
    </row>
    <row r="54" spans="1:6" s="8" customFormat="1" ht="132.75" customHeight="1">
      <c r="A54" s="11" t="s">
        <v>81</v>
      </c>
      <c r="B54" s="11" t="s">
        <v>82</v>
      </c>
      <c r="C54" s="21">
        <v>6914464</v>
      </c>
      <c r="D54" s="23">
        <v>7191224</v>
      </c>
      <c r="E54" s="23">
        <v>7477058</v>
      </c>
    </row>
    <row r="55" spans="1:6" s="8" customFormat="1" ht="94.5" customHeight="1">
      <c r="A55" s="11" t="s">
        <v>83</v>
      </c>
      <c r="B55" s="11" t="s">
        <v>84</v>
      </c>
      <c r="C55" s="21">
        <f>12784770-12784770</f>
        <v>0</v>
      </c>
      <c r="D55" s="23">
        <f>12784770+631710</f>
        <v>13416480</v>
      </c>
      <c r="E55" s="23">
        <f>12784770+631710</f>
        <v>13416480</v>
      </c>
    </row>
    <row r="56" spans="1:6" s="8" customFormat="1" ht="82.5" customHeight="1">
      <c r="A56" s="11" t="s">
        <v>65</v>
      </c>
      <c r="B56" s="11" t="s">
        <v>66</v>
      </c>
      <c r="C56" s="21">
        <f>503914+13816</f>
        <v>517730</v>
      </c>
      <c r="D56" s="23">
        <f>522338+19716</f>
        <v>542054</v>
      </c>
      <c r="E56" s="23">
        <f>541252+20088</f>
        <v>561340</v>
      </c>
    </row>
    <row r="57" spans="1:6" s="8" customFormat="1" ht="98.25" customHeight="1">
      <c r="A57" s="10" t="s">
        <v>98</v>
      </c>
      <c r="B57" s="11" t="s">
        <v>28</v>
      </c>
      <c r="C57" s="21">
        <f>12823-8648</f>
        <v>4175</v>
      </c>
      <c r="D57" s="23">
        <f>11397-7016</f>
        <v>4381</v>
      </c>
      <c r="E57" s="23">
        <f>11397-7495</f>
        <v>3902</v>
      </c>
    </row>
    <row r="58" spans="1:6" s="8" customFormat="1" ht="112.5" customHeight="1">
      <c r="A58" s="11" t="s">
        <v>87</v>
      </c>
      <c r="B58" s="11" t="s">
        <v>88</v>
      </c>
      <c r="C58" s="21">
        <f>15591550+1416100</f>
        <v>17007650</v>
      </c>
      <c r="D58" s="23">
        <f>15591550+1416100</f>
        <v>17007650</v>
      </c>
      <c r="E58" s="23">
        <f>15591550+1705100</f>
        <v>17296650</v>
      </c>
    </row>
    <row r="59" spans="1:6" s="8" customFormat="1" ht="63">
      <c r="A59" s="11" t="s">
        <v>85</v>
      </c>
      <c r="B59" s="11" t="s">
        <v>86</v>
      </c>
      <c r="C59" s="21">
        <v>1681871</v>
      </c>
      <c r="D59" s="23">
        <v>1681871</v>
      </c>
      <c r="E59" s="23">
        <v>1681871</v>
      </c>
    </row>
    <row r="60" spans="1:6" s="8" customFormat="1" ht="55.5" customHeight="1">
      <c r="A60" s="10" t="s">
        <v>99</v>
      </c>
      <c r="B60" s="11" t="s">
        <v>36</v>
      </c>
      <c r="C60" s="21">
        <v>2717857</v>
      </c>
      <c r="D60" s="23">
        <v>2855360</v>
      </c>
      <c r="E60" s="23">
        <v>2969574</v>
      </c>
    </row>
    <row r="61" spans="1:6" s="8" customFormat="1" ht="36" customHeight="1">
      <c r="A61" s="11" t="s">
        <v>89</v>
      </c>
      <c r="B61" s="11" t="s">
        <v>90</v>
      </c>
      <c r="C61" s="21">
        <v>353579</v>
      </c>
      <c r="D61" s="23">
        <v>353579</v>
      </c>
      <c r="E61" s="23">
        <v>353579</v>
      </c>
    </row>
    <row r="62" spans="1:6" s="8" customFormat="1" ht="15.75">
      <c r="A62" s="10" t="s">
        <v>29</v>
      </c>
      <c r="B62" s="11" t="s">
        <v>30</v>
      </c>
      <c r="C62" s="21">
        <f>SUM(C63:C64)</f>
        <v>19027512.399999999</v>
      </c>
      <c r="D62" s="21">
        <f t="shared" ref="D62:E62" si="2">SUM(D63:D64)</f>
        <v>23286205.800000001</v>
      </c>
      <c r="E62" s="21">
        <f t="shared" si="2"/>
        <v>23286205.800000001</v>
      </c>
    </row>
    <row r="63" spans="1:6" s="8" customFormat="1" ht="141.75">
      <c r="A63" s="10" t="s">
        <v>104</v>
      </c>
      <c r="B63" s="28" t="s">
        <v>105</v>
      </c>
      <c r="C63" s="21">
        <f>494712.4</f>
        <v>494712.4</v>
      </c>
      <c r="D63" s="25">
        <f>2226205.8</f>
        <v>2226205.7999999998</v>
      </c>
      <c r="E63" s="25">
        <f>2226205.8</f>
        <v>2226205.7999999998</v>
      </c>
    </row>
    <row r="64" spans="1:6" s="8" customFormat="1" ht="113.25" customHeight="1">
      <c r="A64" s="10" t="s">
        <v>77</v>
      </c>
      <c r="B64" s="28" t="s">
        <v>78</v>
      </c>
      <c r="C64" s="21">
        <f>17550000+982800</f>
        <v>18532800</v>
      </c>
      <c r="D64" s="25">
        <v>21060000</v>
      </c>
      <c r="E64" s="25">
        <v>21060000</v>
      </c>
    </row>
  </sheetData>
  <mergeCells count="9">
    <mergeCell ref="D4:E4"/>
    <mergeCell ref="D5:E5"/>
    <mergeCell ref="C13:E13"/>
    <mergeCell ref="A13:A14"/>
    <mergeCell ref="B13:B14"/>
    <mergeCell ref="A10:E10"/>
    <mergeCell ref="D6:E6"/>
    <mergeCell ref="D7:E7"/>
    <mergeCell ref="D8:E8"/>
  </mergeCells>
  <phoneticPr fontId="2" type="noConversion"/>
  <hyperlinks>
    <hyperlink ref="B45" r:id="rId1" display="http://ivo.garant.ru/document/redirect/72594406/1000"/>
  </hyperlinks>
  <pageMargins left="0.83" right="0.31496062992125984" top="0.39" bottom="0.48" header="0.56000000000000005" footer="0.57999999999999996"/>
  <pageSetup paperSize="9" scale="73" fitToWidth="3" fitToHeight="3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nach_dohod</dc:creator>
  <cp:lastModifiedBy>Пользователь Windows</cp:lastModifiedBy>
  <cp:lastPrinted>2023-07-10T00:45:03Z</cp:lastPrinted>
  <dcterms:created xsi:type="dcterms:W3CDTF">2014-10-31T03:15:27Z</dcterms:created>
  <dcterms:modified xsi:type="dcterms:W3CDTF">2023-08-02T01:41:34Z</dcterms:modified>
</cp:coreProperties>
</file>